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GOSTO 2014" sheetId="1" r:id="rId1"/>
  </sheets>
  <definedNames>
    <definedName name="_xlnm.Print_Area" localSheetId="0">'AGOSTO 2014'!$A$1:$G$65</definedName>
  </definedNames>
  <calcPr fullCalcOnLoad="1"/>
</workbook>
</file>

<file path=xl/sharedStrings.xml><?xml version="1.0" encoding="utf-8"?>
<sst xmlns="http://schemas.openxmlformats.org/spreadsheetml/2006/main" count="53" uniqueCount="53">
  <si>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</si>
  <si>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</si>
  <si>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</si>
  <si>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</si>
  <si>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</si>
  <si>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</si>
  <si>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</si>
  <si>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</si>
  <si>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</si>
  <si>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</si>
  <si>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</si>
  <si>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</si>
  <si>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</si>
  <si>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</si>
  <si>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</si>
  <si>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</si>
  <si>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</si>
  <si>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</si>
  <si>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</si>
  <si>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</si>
  <si>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cópia de chave (ch 851000)</t>
  </si>
  <si>
    <t>Pgto. passagens e hospedagem diretoria (ch 851025)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</si>
  <si>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</si>
  <si>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</si>
  <si>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</si>
  <si>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</si>
  <si>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</si>
  <si>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</si>
  <si>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</si>
  <si>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Aquisição de material de consumo</t>
  </si>
  <si>
    <t>Pgto. banner / faixas / cartazes</t>
  </si>
  <si>
    <t>Pgto. serviço manutenção dos computadores da ADUNEB</t>
  </si>
  <si>
    <t>Aplicação CDB - BANCO DO BRASIL</t>
  </si>
  <si>
    <t>Saldo Banco do Brasil</t>
  </si>
  <si>
    <t>Depósito ANDES SN - Contribuição mensal - 2 mêses</t>
  </si>
  <si>
    <t>Pgto. Assessoria jurídica - mês 07 / 2014</t>
  </si>
  <si>
    <t>Pgto. Oi Telemar / Embratel</t>
  </si>
  <si>
    <t>Pgto. serviços de auxílio na administração/limpeza ADUNEB</t>
  </si>
  <si>
    <t>Pgto. PIS sobre folha 07/2014</t>
  </si>
  <si>
    <t>DEMONSTRATIVO CONTÁBIL - AGOSTO / 2014</t>
  </si>
  <si>
    <t>Despesas Bancárias - mês 08 / 2014</t>
  </si>
  <si>
    <t>SALDO ANTERIOR + RECEITAS - DESPESAS ( EM 31 / 08 / 2014)</t>
  </si>
  <si>
    <t>Repasse FUNDO DE MOBILIZAÇÃO</t>
  </si>
  <si>
    <t>Pgto. Assessoria Contábil - mês 05 / 2014</t>
  </si>
  <si>
    <t>Pgto. INSS competência 07/2014</t>
  </si>
  <si>
    <t>Pgto. FGTS competência 07/2014</t>
  </si>
  <si>
    <t>Pgto. salários Agosto / 2014</t>
  </si>
  <si>
    <t xml:space="preserve">Pgto. locação de ônibus - ato </t>
  </si>
  <si>
    <t xml:space="preserve">Pgto. Diárias diretoria - plantões/eventos </t>
  </si>
  <si>
    <t xml:space="preserve">Pgto. alimentação / plantão diretoria </t>
  </si>
  <si>
    <t xml:space="preserve">TED devolvida - ônibus - ato no Rio de Janeiro </t>
  </si>
  <si>
    <t xml:space="preserve">Abrãao Felix da Penha </t>
  </si>
  <si>
    <t xml:space="preserve">Diretor Financeiro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</si>
</sst>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171" fontId="2" fillId="0" borderId="15" xfId="62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10" fontId="47" fillId="0" borderId="0" xfId="51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1" fontId="0" fillId="33" borderId="14" xfId="0" applyNumberFormat="1" applyFont="1" applyFill="1" applyBorder="1" applyAlignment="1">
      <alignment/>
    </xf>
    <xf numFmtId="171" fontId="0" fillId="33" borderId="15" xfId="62" applyFont="1" applyFill="1" applyBorder="1" applyAlignment="1">
      <alignment/>
    </xf>
    <xf numFmtId="10" fontId="0" fillId="33" borderId="24" xfId="51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71" fontId="0" fillId="33" borderId="0" xfId="62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20"/>
  <sheetViews>
    <sheetView tabSelected="1" zoomScalePageLayoutView="0" workbookViewId="0" topLeftCell="A58">
      <selection activeCell="H69" sqref="H6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3" t="s">
        <v>2</v>
      </c>
      <c r="B1" s="133"/>
      <c r="C1" s="133"/>
      <c r="D1" s="133"/>
      <c r="E1" s="133"/>
      <c r="F1" s="133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4" t="s">
        <v>39</v>
      </c>
      <c r="B3" s="134"/>
      <c r="C3" s="134"/>
      <c r="D3" s="134"/>
      <c r="E3" s="134"/>
      <c r="F3" s="134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36" t="s">
        <v>1</v>
      </c>
      <c r="C5" s="136"/>
      <c r="D5" s="136"/>
      <c r="E5" s="136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11"/>
      <c r="F6" s="112">
        <f>SUM(F7:F8)</f>
        <v>155864.02</v>
      </c>
      <c r="H6" s="1"/>
    </row>
    <row r="7" spans="1:8" ht="12.75">
      <c r="A7" s="40"/>
      <c r="B7" s="41" t="s">
        <v>33</v>
      </c>
      <c r="C7" s="41"/>
      <c r="D7" s="41"/>
      <c r="E7" s="111"/>
      <c r="F7" s="112">
        <v>123.12</v>
      </c>
      <c r="H7" s="1"/>
    </row>
    <row r="8" spans="1:12" ht="12.75">
      <c r="A8" s="8"/>
      <c r="B8" s="91" t="s">
        <v>32</v>
      </c>
      <c r="C8" s="91"/>
      <c r="D8" s="91"/>
      <c r="E8" s="113"/>
      <c r="F8" s="114">
        <v>155740.9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7">
        <f>SUM(F11:F13)</f>
        <v>104102.83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6"/>
      <c r="F11" s="95">
        <f>88230.67</f>
        <v>88230.67</v>
      </c>
      <c r="G11" s="37"/>
      <c r="H11" s="12"/>
      <c r="I11" s="1"/>
      <c r="J11" s="1"/>
      <c r="K11" s="1"/>
      <c r="L11" s="1"/>
    </row>
    <row r="12" spans="1:12" ht="12.75">
      <c r="A12" s="105"/>
      <c r="B12" s="34" t="s">
        <v>50</v>
      </c>
      <c r="C12" s="1"/>
      <c r="D12" s="1"/>
      <c r="E12" s="37"/>
      <c r="F12" s="106">
        <v>7850</v>
      </c>
      <c r="G12" s="37"/>
      <c r="H12" s="12"/>
      <c r="I12" s="1"/>
      <c r="J12" s="1"/>
      <c r="K12" s="1"/>
      <c r="L12" s="1"/>
    </row>
    <row r="13" spans="1:12" ht="12.75">
      <c r="A13" s="8"/>
      <c r="B13" s="91" t="s">
        <v>18</v>
      </c>
      <c r="C13" s="9"/>
      <c r="D13" s="9"/>
      <c r="E13" s="85"/>
      <c r="F13" s="92">
        <f>8022.16</f>
        <v>8022.16</v>
      </c>
      <c r="G13" s="42"/>
      <c r="H13" s="1"/>
      <c r="I13" s="1"/>
      <c r="J13" s="1"/>
      <c r="K13" s="1"/>
      <c r="L13" s="1"/>
    </row>
    <row r="14" spans="1:12" ht="12.75">
      <c r="A14" s="49"/>
      <c r="B14" s="49"/>
      <c r="C14" s="49"/>
      <c r="D14" s="49"/>
      <c r="E14" s="50"/>
      <c r="F14" s="43"/>
      <c r="H14" s="1"/>
      <c r="I14" s="1"/>
      <c r="J14" s="1"/>
      <c r="K14" s="1"/>
      <c r="L14" s="1"/>
    </row>
    <row r="15" spans="1:12" ht="12.75">
      <c r="A15" s="44" t="s">
        <v>5</v>
      </c>
      <c r="B15" s="45"/>
      <c r="C15" s="45"/>
      <c r="D15" s="45"/>
      <c r="E15" s="46"/>
      <c r="F15" s="47">
        <f>+F6+F10</f>
        <v>259966.84999999998</v>
      </c>
      <c r="H15" s="1"/>
      <c r="I15" s="1"/>
      <c r="J15" s="1"/>
      <c r="K15" s="1"/>
      <c r="L15" s="1"/>
    </row>
    <row r="16" spans="1:12" ht="12.75">
      <c r="A16" s="48"/>
      <c r="B16" s="48"/>
      <c r="C16" s="49"/>
      <c r="D16" s="49"/>
      <c r="E16" s="50"/>
      <c r="F16" s="43"/>
      <c r="H16" s="1"/>
      <c r="I16" s="1"/>
      <c r="J16" s="1"/>
      <c r="K16" s="1"/>
      <c r="L16" s="1"/>
    </row>
    <row r="17" spans="1:12" ht="11.25" customHeight="1">
      <c r="A17" s="49"/>
      <c r="B17" s="49"/>
      <c r="C17" s="49"/>
      <c r="D17" s="49"/>
      <c r="E17" s="51"/>
      <c r="F17" s="50"/>
      <c r="G17" s="52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3"/>
      <c r="C18" s="53"/>
      <c r="D18" s="53"/>
      <c r="E18" s="53"/>
      <c r="F18" s="39">
        <f>F19+F28+F31+F42+F54+F46</f>
        <v>82597.76000000001</v>
      </c>
      <c r="G18" s="54">
        <f>F$18/F$10</f>
        <v>0.7934247320654012</v>
      </c>
      <c r="H18" s="11"/>
      <c r="I18" s="1"/>
      <c r="J18" s="90"/>
      <c r="K18" s="1"/>
      <c r="L18" s="1"/>
    </row>
    <row r="19" spans="1:12" ht="15.75" customHeight="1">
      <c r="A19" s="14" t="s">
        <v>8</v>
      </c>
      <c r="B19" s="55"/>
      <c r="C19" s="55"/>
      <c r="D19" s="55"/>
      <c r="E19" s="56"/>
      <c r="F19" s="57">
        <f>SUM(F20:F26)</f>
        <v>12320.15</v>
      </c>
      <c r="G19" s="58">
        <f>F$19/F$10</f>
        <v>0.1183459661951553</v>
      </c>
      <c r="H19" s="1"/>
      <c r="I19" s="1"/>
      <c r="J19" s="1"/>
      <c r="K19" s="1"/>
      <c r="L19" s="1"/>
    </row>
    <row r="20" spans="1:12" ht="6.75" customHeight="1">
      <c r="A20" s="59"/>
      <c r="B20" s="41"/>
      <c r="C20" s="4"/>
      <c r="D20" s="4"/>
      <c r="E20" s="75"/>
      <c r="F20" s="82"/>
      <c r="G20" s="70"/>
      <c r="H20" s="13"/>
      <c r="I20" s="1"/>
      <c r="J20" s="1"/>
      <c r="K20" s="1"/>
      <c r="L20" s="1"/>
    </row>
    <row r="21" spans="1:12" ht="12.75">
      <c r="A21" s="3"/>
      <c r="B21" s="34" t="s">
        <v>46</v>
      </c>
      <c r="C21" s="1"/>
      <c r="D21" s="1"/>
      <c r="E21" s="11"/>
      <c r="F21" s="87">
        <f>2756.49+2086.4+2256.98</f>
        <v>7099.869999999999</v>
      </c>
      <c r="G21" s="83"/>
      <c r="H21" s="13"/>
      <c r="I21" s="1"/>
      <c r="J21" s="1"/>
      <c r="K21" s="1"/>
      <c r="L21" s="1"/>
    </row>
    <row r="22" spans="1:12" ht="12.75">
      <c r="A22" s="3"/>
      <c r="B22" s="2" t="s">
        <v>44</v>
      </c>
      <c r="C22" s="34"/>
      <c r="D22" s="37"/>
      <c r="E22" s="11"/>
      <c r="F22" s="79">
        <f>2873.38</f>
        <v>2873.38</v>
      </c>
      <c r="G22" s="83"/>
      <c r="H22" s="116"/>
      <c r="I22" s="115"/>
      <c r="J22" s="1"/>
      <c r="K22" s="1"/>
      <c r="L22" s="1"/>
    </row>
    <row r="23" spans="1:12" ht="12.75">
      <c r="A23" s="3"/>
      <c r="B23" s="2" t="s">
        <v>38</v>
      </c>
      <c r="C23" s="1"/>
      <c r="D23" s="1"/>
      <c r="E23" s="1"/>
      <c r="F23" s="23">
        <v>127.46</v>
      </c>
      <c r="G23" s="83"/>
      <c r="H23" s="13"/>
      <c r="I23" s="1"/>
      <c r="J23" s="1"/>
      <c r="K23" s="1"/>
      <c r="L23" s="1"/>
    </row>
    <row r="24" spans="1:12" ht="12.75">
      <c r="A24" s="3"/>
      <c r="B24" s="2" t="s">
        <v>45</v>
      </c>
      <c r="C24" s="1"/>
      <c r="D24" s="1"/>
      <c r="E24" s="1"/>
      <c r="F24" s="23">
        <v>650.44</v>
      </c>
      <c r="G24" s="83"/>
      <c r="H24" s="13"/>
      <c r="I24" s="1"/>
      <c r="J24" s="1"/>
      <c r="K24" s="1"/>
      <c r="L24" s="1"/>
    </row>
    <row r="25" spans="1:8" s="1" customFormat="1" ht="12.75">
      <c r="A25" s="3"/>
      <c r="B25" s="74" t="s">
        <v>26</v>
      </c>
      <c r="F25" s="23">
        <f>336+336</f>
        <v>672</v>
      </c>
      <c r="G25" s="83"/>
      <c r="H25" s="13"/>
    </row>
    <row r="26" spans="1:12" ht="12.75">
      <c r="A26" s="8"/>
      <c r="B26" s="84" t="s">
        <v>27</v>
      </c>
      <c r="C26" s="9"/>
      <c r="D26" s="9"/>
      <c r="E26" s="9"/>
      <c r="F26" s="88">
        <f>299+299+299</f>
        <v>897</v>
      </c>
      <c r="G26" s="66"/>
      <c r="H26" s="13"/>
      <c r="I26" s="1"/>
      <c r="J26" s="1"/>
      <c r="K26" s="1"/>
      <c r="L26" s="1"/>
    </row>
    <row r="27" spans="6:12" ht="12.75">
      <c r="F27" s="60"/>
      <c r="G27" s="1"/>
      <c r="H27" s="13"/>
      <c r="I27" s="1"/>
      <c r="J27" s="1"/>
      <c r="K27" s="1"/>
      <c r="L27" s="1"/>
    </row>
    <row r="28" spans="1:12" s="43" customFormat="1" ht="12.75">
      <c r="A28" s="40" t="s">
        <v>9</v>
      </c>
      <c r="B28" s="4"/>
      <c r="C28" s="4"/>
      <c r="D28" s="4"/>
      <c r="E28" s="61"/>
      <c r="F28" s="62">
        <f>SUM(F29:F29)</f>
        <v>0</v>
      </c>
      <c r="G28" s="63">
        <f>F$28/F$10</f>
        <v>0</v>
      </c>
      <c r="H28" s="13"/>
      <c r="I28" s="2"/>
      <c r="J28" s="2"/>
      <c r="K28" s="2"/>
      <c r="L28" s="2"/>
    </row>
    <row r="29" spans="1:12" s="43" customFormat="1" ht="12.75">
      <c r="A29" s="98"/>
      <c r="B29" s="99" t="s">
        <v>36</v>
      </c>
      <c r="C29" s="99"/>
      <c r="D29" s="99"/>
      <c r="E29" s="100"/>
      <c r="F29" s="101"/>
      <c r="G29" s="102"/>
      <c r="H29" s="2"/>
      <c r="I29" s="2"/>
      <c r="J29" s="67"/>
      <c r="K29" s="2"/>
      <c r="L29" s="2"/>
    </row>
    <row r="30" spans="1:12" ht="15.75" customHeight="1">
      <c r="A30" s="1"/>
      <c r="B30" s="1"/>
      <c r="C30" s="1"/>
      <c r="D30" s="1"/>
      <c r="E30" s="1"/>
      <c r="F30" s="67" t="s">
        <v>19</v>
      </c>
      <c r="G30" s="64"/>
      <c r="H30" s="1"/>
      <c r="I30" s="1"/>
      <c r="J30" s="1"/>
      <c r="K30" s="1"/>
      <c r="L30" s="1"/>
    </row>
    <row r="31" spans="1:12" ht="12.75">
      <c r="A31" s="14" t="s">
        <v>10</v>
      </c>
      <c r="B31" s="55"/>
      <c r="C31" s="55"/>
      <c r="D31" s="55"/>
      <c r="E31" s="68"/>
      <c r="F31" s="69">
        <f>SUM(F32:F40)</f>
        <v>48657.14</v>
      </c>
      <c r="G31" s="54">
        <f>F$31/F$10</f>
        <v>0.4673949785995251</v>
      </c>
      <c r="H31" s="1"/>
      <c r="I31" s="1"/>
      <c r="J31" s="1"/>
      <c r="K31" s="1"/>
      <c r="L31" s="1"/>
    </row>
    <row r="32" spans="1:12" ht="12.75">
      <c r="A32" s="65"/>
      <c r="B32" s="2" t="s">
        <v>42</v>
      </c>
      <c r="C32" s="96"/>
      <c r="D32" s="96"/>
      <c r="E32" s="97"/>
      <c r="F32" s="89">
        <f>42800</f>
        <v>42800</v>
      </c>
      <c r="G32" s="5"/>
      <c r="H32" s="1"/>
      <c r="I32" s="1"/>
      <c r="J32" s="1"/>
      <c r="K32" s="1"/>
      <c r="L32" s="1"/>
    </row>
    <row r="33" spans="1:12" ht="12.75">
      <c r="A33" s="65"/>
      <c r="B33" s="2" t="s">
        <v>34</v>
      </c>
      <c r="C33" s="96"/>
      <c r="D33" s="96"/>
      <c r="E33" s="97"/>
      <c r="F33" s="89">
        <f>30+30+30+30+30+3321.74</f>
        <v>3471.74</v>
      </c>
      <c r="G33" s="5"/>
      <c r="H33" s="1"/>
      <c r="I33" s="1"/>
      <c r="J33" s="1"/>
      <c r="K33" s="1"/>
      <c r="L33" s="1"/>
    </row>
    <row r="34" spans="1:12" ht="12.75">
      <c r="A34" s="65"/>
      <c r="B34" s="2" t="s">
        <v>24</v>
      </c>
      <c r="C34" s="96"/>
      <c r="D34" s="96"/>
      <c r="E34" s="97"/>
      <c r="F34" s="89">
        <f>266.39+400</f>
        <v>666.39</v>
      </c>
      <c r="G34" s="5"/>
      <c r="H34" s="1"/>
      <c r="I34" s="1"/>
      <c r="J34" s="1"/>
      <c r="K34" s="1"/>
      <c r="L34" s="1"/>
    </row>
    <row r="35" spans="1:12" ht="12.75">
      <c r="A35" s="65"/>
      <c r="B35" s="2" t="s">
        <v>29</v>
      </c>
      <c r="C35" s="1"/>
      <c r="D35" s="1"/>
      <c r="E35" s="1"/>
      <c r="F35" s="89">
        <f>24+36.52+95+110.99</f>
        <v>266.51</v>
      </c>
      <c r="G35" s="5"/>
      <c r="H35" s="1"/>
      <c r="I35" s="1"/>
      <c r="J35" s="1"/>
      <c r="K35" s="1"/>
      <c r="L35" s="1"/>
    </row>
    <row r="36" spans="1:12" ht="12.75">
      <c r="A36" s="65"/>
      <c r="B36" s="2" t="s">
        <v>23</v>
      </c>
      <c r="C36" s="1"/>
      <c r="D36" s="1"/>
      <c r="E36" s="104"/>
      <c r="F36" s="89">
        <f>13+6.5+125</f>
        <v>144.5</v>
      </c>
      <c r="G36" s="5"/>
      <c r="H36" s="1"/>
      <c r="I36" s="1"/>
      <c r="J36" s="1"/>
      <c r="K36" s="1"/>
      <c r="L36" s="1"/>
    </row>
    <row r="37" spans="1:12" ht="12.75">
      <c r="A37" s="65"/>
      <c r="B37" s="2" t="s">
        <v>20</v>
      </c>
      <c r="C37" s="1"/>
      <c r="D37" s="1"/>
      <c r="E37" s="104"/>
      <c r="F37" s="89">
        <f>8</f>
        <v>8</v>
      </c>
      <c r="G37" s="5"/>
      <c r="H37" s="1"/>
      <c r="I37" s="1"/>
      <c r="J37" s="1"/>
      <c r="K37" s="1"/>
      <c r="L37" s="1"/>
    </row>
    <row r="38" spans="1:12" ht="12.75">
      <c r="A38" s="65"/>
      <c r="B38" s="2" t="s">
        <v>31</v>
      </c>
      <c r="C38" s="1"/>
      <c r="D38" s="1"/>
      <c r="E38" s="1"/>
      <c r="F38" s="89">
        <f>300</f>
        <v>300</v>
      </c>
      <c r="G38" s="5"/>
      <c r="H38" s="1"/>
      <c r="I38" s="1"/>
      <c r="J38" s="1"/>
      <c r="K38" s="1"/>
      <c r="L38" s="1"/>
    </row>
    <row r="39" spans="1:12" ht="12.75">
      <c r="A39" s="65"/>
      <c r="B39" s="2" t="s">
        <v>30</v>
      </c>
      <c r="C39" s="1"/>
      <c r="D39" s="1"/>
      <c r="E39" s="1"/>
      <c r="F39" s="89">
        <f>950+50</f>
        <v>1000</v>
      </c>
      <c r="G39" s="5"/>
      <c r="H39" s="1"/>
      <c r="I39" s="1"/>
      <c r="J39" s="1"/>
      <c r="K39" s="1"/>
      <c r="L39" s="1"/>
    </row>
    <row r="40" spans="1:12" ht="4.5" customHeight="1">
      <c r="A40" s="93"/>
      <c r="B40" s="86"/>
      <c r="C40" s="9"/>
      <c r="D40" s="9"/>
      <c r="E40" s="9"/>
      <c r="F40" s="94"/>
      <c r="G40" s="10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2"/>
      <c r="G41" s="13"/>
      <c r="H41" s="6"/>
      <c r="I41" s="1"/>
      <c r="J41" s="1"/>
      <c r="K41" s="1"/>
      <c r="L41" s="1"/>
    </row>
    <row r="42" spans="1:12" ht="12.75">
      <c r="A42" s="14" t="s">
        <v>11</v>
      </c>
      <c r="B42" s="55"/>
      <c r="C42" s="55"/>
      <c r="D42" s="55"/>
      <c r="E42" s="55"/>
      <c r="F42" s="69">
        <f>SUM(F43:F44)</f>
        <v>5588</v>
      </c>
      <c r="G42" s="54">
        <f>F$42/F$10</f>
        <v>0.05367769540943315</v>
      </c>
      <c r="H42" s="1"/>
      <c r="I42" s="1"/>
      <c r="J42" s="1"/>
      <c r="K42" s="1"/>
      <c r="L42" s="1"/>
    </row>
    <row r="43" spans="1:12" ht="12.75">
      <c r="A43" s="3"/>
      <c r="B43" s="2" t="s">
        <v>43</v>
      </c>
      <c r="C43" s="1"/>
      <c r="D43" s="1"/>
      <c r="E43" s="11"/>
      <c r="F43" s="23">
        <v>1088</v>
      </c>
      <c r="G43" s="83"/>
      <c r="H43" s="71"/>
      <c r="I43" s="103"/>
      <c r="J43" s="1"/>
      <c r="K43" s="1"/>
      <c r="L43" s="1"/>
    </row>
    <row r="44" spans="1:12" s="126" customFormat="1" ht="12" customHeight="1">
      <c r="A44" s="117"/>
      <c r="B44" s="118" t="s">
        <v>35</v>
      </c>
      <c r="C44" s="119"/>
      <c r="D44" s="119"/>
      <c r="E44" s="120"/>
      <c r="F44" s="121">
        <v>4500</v>
      </c>
      <c r="G44" s="122"/>
      <c r="H44" s="123"/>
      <c r="I44" s="124"/>
      <c r="J44" s="125"/>
      <c r="K44" s="125"/>
      <c r="L44" s="125"/>
    </row>
    <row r="45" spans="1:120" ht="15.75" customHeight="1">
      <c r="A45" s="127"/>
      <c r="B45" s="127"/>
      <c r="C45" s="127"/>
      <c r="D45" s="127"/>
      <c r="E45" s="127"/>
      <c r="F45" s="128"/>
      <c r="G45" s="129"/>
      <c r="H45" s="130"/>
      <c r="I45" s="127"/>
      <c r="J45" s="127"/>
      <c r="K45" s="127"/>
      <c r="L45" s="127"/>
      <c r="M45" s="131"/>
      <c r="N45" s="131"/>
      <c r="O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</row>
    <row r="46" spans="1:120" ht="12.75">
      <c r="A46" s="14" t="s">
        <v>12</v>
      </c>
      <c r="B46" s="55"/>
      <c r="C46" s="55"/>
      <c r="D46" s="55"/>
      <c r="E46" s="55"/>
      <c r="F46" s="69">
        <f>SUM(F47:F53)</f>
        <v>16088.300000000001</v>
      </c>
      <c r="G46" s="54">
        <f>F$46/F$10</f>
        <v>0.15454238852104213</v>
      </c>
      <c r="H46" s="1"/>
      <c r="I46" s="1"/>
      <c r="J46" s="1"/>
      <c r="K46" s="1"/>
      <c r="L46" s="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</row>
    <row r="47" spans="1:12" ht="12.75">
      <c r="A47" s="3"/>
      <c r="B47" s="2" t="s">
        <v>22</v>
      </c>
      <c r="C47" s="1"/>
      <c r="D47" s="1"/>
      <c r="E47" s="1"/>
      <c r="F47" s="87">
        <f>288.02-24-36.52-13-6.5+81+50+50+80+37+1179.4-95-8-200+33+21.7+25+105+45+18+29+23+22</f>
        <v>1704.1000000000001</v>
      </c>
      <c r="G47" s="5"/>
      <c r="H47" s="71"/>
      <c r="I47" s="1"/>
      <c r="J47" s="1"/>
      <c r="K47" s="1"/>
      <c r="L47" s="1"/>
    </row>
    <row r="48" spans="1:12" ht="12.75">
      <c r="A48" s="3"/>
      <c r="B48" s="2" t="s">
        <v>37</v>
      </c>
      <c r="C48" s="1"/>
      <c r="D48" s="1"/>
      <c r="E48" s="1"/>
      <c r="F48" s="87">
        <f>100</f>
        <v>100</v>
      </c>
      <c r="G48" s="5"/>
      <c r="H48" s="71"/>
      <c r="I48" s="1"/>
      <c r="J48" s="1"/>
      <c r="K48" s="1"/>
      <c r="L48" s="1"/>
    </row>
    <row r="49" spans="1:12" ht="12.75">
      <c r="A49" s="3"/>
      <c r="B49" s="2" t="s">
        <v>47</v>
      </c>
      <c r="C49" s="1"/>
      <c r="D49" s="1"/>
      <c r="E49" s="1"/>
      <c r="F49" s="87">
        <f>7864</f>
        <v>7864</v>
      </c>
      <c r="G49" s="5"/>
      <c r="H49" s="71"/>
      <c r="I49" s="1"/>
      <c r="J49" s="1"/>
      <c r="K49" s="1"/>
      <c r="L49" s="1"/>
    </row>
    <row r="50" spans="1:12" ht="12.75">
      <c r="A50" s="3"/>
      <c r="B50" s="2" t="s">
        <v>48</v>
      </c>
      <c r="C50" s="1"/>
      <c r="D50" s="1"/>
      <c r="E50" s="1"/>
      <c r="F50" s="87">
        <f>400+400+100+200+300+300+300+300+600+300+300+400+100+100+100+300+300</f>
        <v>4800</v>
      </c>
      <c r="G50" s="5"/>
      <c r="H50" s="71"/>
      <c r="I50" s="1"/>
      <c r="J50" s="1"/>
      <c r="K50" s="1"/>
      <c r="L50" s="1"/>
    </row>
    <row r="51" spans="1:12" ht="12.75">
      <c r="A51" s="3"/>
      <c r="B51" s="2" t="s">
        <v>21</v>
      </c>
      <c r="C51" s="1"/>
      <c r="D51" s="1"/>
      <c r="E51" s="1"/>
      <c r="F51" s="87">
        <f>50+450.99+99.1</f>
        <v>600.09</v>
      </c>
      <c r="G51" s="5"/>
      <c r="H51" s="71"/>
      <c r="I51" s="1"/>
      <c r="J51" s="1"/>
      <c r="K51" s="1"/>
      <c r="L51" s="1"/>
    </row>
    <row r="52" spans="1:12" ht="12.75">
      <c r="A52" s="3"/>
      <c r="B52" s="2" t="s">
        <v>28</v>
      </c>
      <c r="C52" s="1"/>
      <c r="D52" s="1"/>
      <c r="E52" s="1"/>
      <c r="F52" s="87">
        <f>45+316+316+27.29+24.6+27.59+24.9+101.73+42+50</f>
        <v>975.11</v>
      </c>
      <c r="G52" s="5"/>
      <c r="H52" s="71"/>
      <c r="I52" s="1"/>
      <c r="J52" s="1"/>
      <c r="K52" s="1"/>
      <c r="L52" s="1"/>
    </row>
    <row r="53" spans="1:12" ht="12.75">
      <c r="A53" s="3"/>
      <c r="B53" s="2" t="s">
        <v>49</v>
      </c>
      <c r="C53" s="1"/>
      <c r="D53" s="1"/>
      <c r="E53" s="1"/>
      <c r="F53" s="87">
        <f>45</f>
        <v>45</v>
      </c>
      <c r="G53" s="5"/>
      <c r="H53" s="71"/>
      <c r="I53" s="1"/>
      <c r="J53" s="1"/>
      <c r="K53" s="1"/>
      <c r="L53" s="1"/>
    </row>
    <row r="54" spans="1:12" ht="12.75">
      <c r="A54" s="14" t="s">
        <v>13</v>
      </c>
      <c r="B54" s="4"/>
      <c r="C54" s="55"/>
      <c r="D54" s="55"/>
      <c r="E54" s="55"/>
      <c r="F54" s="69">
        <f>SUM(F55:F56)</f>
        <v>-55.83</v>
      </c>
      <c r="G54" s="54">
        <f>F$54/F$10</f>
        <v>-0.0005362966597545907</v>
      </c>
      <c r="H54" s="1"/>
      <c r="I54" s="1"/>
      <c r="J54" s="1"/>
      <c r="K54" s="1"/>
      <c r="L54" s="1"/>
    </row>
    <row r="55" spans="1:12" ht="12.75">
      <c r="A55" s="3"/>
      <c r="B55" s="4" t="s">
        <v>16</v>
      </c>
      <c r="C55" s="1"/>
      <c r="D55" s="1"/>
      <c r="E55" s="1"/>
      <c r="F55" s="23">
        <v>-87.33</v>
      </c>
      <c r="G55" s="5"/>
      <c r="H55" s="6"/>
      <c r="I55" s="103"/>
      <c r="J55" s="1"/>
      <c r="K55" s="1"/>
      <c r="L55" s="1"/>
    </row>
    <row r="56" spans="1:12" ht="12.75">
      <c r="A56" s="8"/>
      <c r="B56" s="86" t="s">
        <v>40</v>
      </c>
      <c r="C56" s="9"/>
      <c r="D56" s="9"/>
      <c r="E56" s="9"/>
      <c r="F56" s="78">
        <f>31.5</f>
        <v>31.5</v>
      </c>
      <c r="G56" s="10"/>
      <c r="H56" s="6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2"/>
      <c r="G57" s="13"/>
      <c r="H57" s="6"/>
      <c r="I57" s="1"/>
      <c r="J57" s="1"/>
      <c r="K57" s="1"/>
      <c r="L57" s="1"/>
    </row>
    <row r="58" spans="1:12" ht="12.75">
      <c r="A58" s="14" t="s">
        <v>41</v>
      </c>
      <c r="B58" s="15"/>
      <c r="C58" s="15"/>
      <c r="D58" s="15"/>
      <c r="E58" s="15"/>
      <c r="F58" s="16"/>
      <c r="G58" s="17">
        <f>F15-F18</f>
        <v>177369.08999999997</v>
      </c>
      <c r="H58" s="6"/>
      <c r="I58" s="1"/>
      <c r="J58" s="1"/>
      <c r="K58" s="1"/>
      <c r="L58" s="1"/>
    </row>
    <row r="59" spans="1:12" ht="15.75" customHeight="1">
      <c r="A59" s="18"/>
      <c r="F59" s="19"/>
      <c r="G59" s="20"/>
      <c r="H59" s="6"/>
      <c r="I59" s="90">
        <f>G61+G60-G58</f>
        <v>0</v>
      </c>
      <c r="J59" s="1"/>
      <c r="K59" s="1"/>
      <c r="L59" s="1"/>
    </row>
    <row r="60" spans="1:12" ht="15.75" customHeight="1">
      <c r="A60" s="40"/>
      <c r="B60" s="41" t="s">
        <v>17</v>
      </c>
      <c r="C60" s="41"/>
      <c r="D60" s="41"/>
      <c r="E60" s="41"/>
      <c r="F60" s="76"/>
      <c r="G60" s="107">
        <v>29681.79</v>
      </c>
      <c r="H60" s="6"/>
      <c r="I60" s="90"/>
      <c r="J60" s="1"/>
      <c r="K60" s="1"/>
      <c r="L60" s="1"/>
    </row>
    <row r="61" spans="1:12" ht="12.75">
      <c r="A61" s="108"/>
      <c r="B61" s="91" t="s">
        <v>25</v>
      </c>
      <c r="C61" s="91"/>
      <c r="D61" s="91"/>
      <c r="E61" s="91"/>
      <c r="F61" s="109"/>
      <c r="G61" s="110">
        <f>F8-8000-53.6</f>
        <v>147687.3</v>
      </c>
      <c r="H61" s="24"/>
      <c r="I61" s="1"/>
      <c r="J61" s="1"/>
      <c r="K61" s="1"/>
      <c r="L61" s="1"/>
    </row>
    <row r="62" spans="1:12" ht="42.75" customHeight="1">
      <c r="A62" s="21"/>
      <c r="B62" s="21"/>
      <c r="C62" s="21"/>
      <c r="D62" s="21"/>
      <c r="E62" s="21"/>
      <c r="F62" s="21"/>
      <c r="G62" s="22"/>
      <c r="H62" s="1"/>
      <c r="I62" s="1"/>
      <c r="J62" s="1"/>
      <c r="K62" s="1"/>
      <c r="L62" s="1"/>
    </row>
    <row r="63" spans="2:12" ht="12.75">
      <c r="B63" s="135"/>
      <c r="C63" s="135"/>
      <c r="D63" s="72"/>
      <c r="E63" s="135"/>
      <c r="F63" s="135"/>
      <c r="H63" s="1"/>
      <c r="I63" s="1"/>
      <c r="J63" s="1"/>
      <c r="K63" s="1"/>
      <c r="L63" s="1"/>
    </row>
    <row r="64" spans="1:12" ht="12.75">
      <c r="A64" s="73"/>
      <c r="B64" s="132" t="s">
        <v>14</v>
      </c>
      <c r="C64" s="132"/>
      <c r="D64" s="72"/>
      <c r="E64" s="74" t="s">
        <v>51</v>
      </c>
      <c r="F64" s="74"/>
      <c r="H64" s="1"/>
      <c r="I64" s="1"/>
      <c r="J64" s="1"/>
      <c r="K64" s="1"/>
      <c r="L64" s="1"/>
    </row>
    <row r="65" spans="1:12" ht="12.75">
      <c r="A65" s="73"/>
      <c r="B65" s="132" t="s">
        <v>15</v>
      </c>
      <c r="C65" s="132"/>
      <c r="D65" s="72"/>
      <c r="E65" s="74" t="s">
        <v>52</v>
      </c>
      <c r="F65" s="74"/>
      <c r="H65" s="1"/>
      <c r="I65" s="1"/>
      <c r="J65" s="1"/>
      <c r="K65" s="1"/>
      <c r="L65" s="1"/>
    </row>
    <row r="66" spans="1:12" ht="12.75">
      <c r="A66" s="73"/>
      <c r="B66" s="73"/>
      <c r="C66" s="73"/>
      <c r="D66" s="73"/>
      <c r="E66" s="30"/>
      <c r="F66" s="80"/>
      <c r="H66" s="1"/>
      <c r="I66" s="1"/>
      <c r="J66" s="1"/>
      <c r="K66" s="1"/>
      <c r="L66" s="1"/>
    </row>
    <row r="67" spans="1:12" ht="12.75">
      <c r="A67" s="73"/>
      <c r="B67" s="73"/>
      <c r="C67" s="73"/>
      <c r="D67" s="73"/>
      <c r="E67" s="30"/>
      <c r="F67" s="80"/>
      <c r="H67" s="1"/>
      <c r="I67" s="1"/>
      <c r="J67" s="1"/>
      <c r="K67" s="1"/>
      <c r="L67" s="1"/>
    </row>
    <row r="68" spans="1:12" ht="12.75">
      <c r="A68" s="73"/>
      <c r="H68" s="1"/>
      <c r="I68" s="1"/>
      <c r="J68" s="1"/>
      <c r="K68" s="1"/>
      <c r="L68" s="1"/>
    </row>
    <row r="69" spans="1:12" ht="12.75">
      <c r="A69" s="73"/>
      <c r="H69" s="1"/>
      <c r="I69" s="1"/>
      <c r="J69" s="1"/>
      <c r="K69" s="1"/>
      <c r="L69" s="1"/>
    </row>
    <row r="70" spans="1:12" ht="12.75">
      <c r="A70" s="73"/>
      <c r="H70" s="1"/>
      <c r="I70" s="1"/>
      <c r="J70" s="1"/>
      <c r="K70" s="1"/>
      <c r="L70" s="1"/>
    </row>
    <row r="71" spans="1:12" ht="12.75">
      <c r="A71" s="73"/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ht="12.75">
      <c r="H220" s="1"/>
    </row>
  </sheetData>
  <sheetProtection/>
  <mergeCells count="7">
    <mergeCell ref="B65:C65"/>
    <mergeCell ref="A1:F1"/>
    <mergeCell ref="A3:F3"/>
    <mergeCell ref="B63:C63"/>
    <mergeCell ref="E63:F63"/>
    <mergeCell ref="B64:C64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2015-06-15T11:58:47Z</dcterms:modified>
  <cp:category/>
  <cp:version/>
  <cp:contentType/>
  <cp:contentStatus/>
</cp:coreProperties>
</file>